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U:\Abgabe\Stasch.Christoph.805\Briefkasten Martin\"/>
    </mc:Choice>
  </mc:AlternateContent>
  <xr:revisionPtr revIDLastSave="0" documentId="8_{CB404F79-EF3B-446B-85D2-8E426BE83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i-Bogen_WiWi" sheetId="3" r:id="rId1"/>
    <sheet name="Durschnittsnoten" sheetId="5" r:id="rId2"/>
    <sheet name="Tabelle1" sheetId="6" r:id="rId3"/>
  </sheets>
  <definedNames>
    <definedName name="_xlnm.Print_Area" localSheetId="0">'Abi-Bogen_WiWi'!$A$1:$O$50</definedName>
    <definedName name="ezGK">'Abi-Bogen_WiWi'!#REF!</definedName>
    <definedName name="ezLK">'Abi-Bogen_WiWi'!#REF!</definedName>
    <definedName name="GesamtpunkteBI">'Abi-Bogen_WiWi'!$N$36</definedName>
    <definedName name="GesamtpunkteGK">'Abi-Bogen_WiWi'!$N$30</definedName>
    <definedName name="GesamtsummeLK">'Abi-Bogen_WiWi'!$N$14</definedName>
    <definedName name="kg">#REF!</definedName>
    <definedName name="km">#REF!</definedName>
    <definedName name="notenzuweisung">Durschnittsnoten!$A$1:$B$32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3" l="1"/>
  <c r="J23" i="3"/>
  <c r="J27" i="3"/>
  <c r="E42" i="3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G9" i="3"/>
  <c r="I9" i="3"/>
  <c r="N9" i="3"/>
  <c r="O9" i="3"/>
  <c r="E41" i="3"/>
  <c r="A42" i="3"/>
  <c r="H46" i="3"/>
  <c r="F47" i="3"/>
  <c r="J26" i="3"/>
  <c r="E63" i="3"/>
  <c r="E62" i="3"/>
  <c r="E58" i="3"/>
  <c r="E60" i="3"/>
  <c r="E61" i="3"/>
  <c r="E59" i="3"/>
  <c r="E57" i="3"/>
  <c r="E33" i="3"/>
  <c r="E35" i="3"/>
  <c r="E34" i="3"/>
  <c r="A43" i="3"/>
  <c r="J24" i="3"/>
  <c r="A44" i="3"/>
  <c r="J22" i="3"/>
  <c r="N45" i="3"/>
  <c r="N46" i="3" s="1"/>
  <c r="N47" i="3" s="1"/>
  <c r="N48" i="3" s="1"/>
</calcChain>
</file>

<file path=xl/sharedStrings.xml><?xml version="1.0" encoding="utf-8"?>
<sst xmlns="http://schemas.openxmlformats.org/spreadsheetml/2006/main" count="96" uniqueCount="79">
  <si>
    <t>Leistungskurse:</t>
  </si>
  <si>
    <t>12 / I</t>
  </si>
  <si>
    <t>12 / II</t>
  </si>
  <si>
    <t>13 / I</t>
  </si>
  <si>
    <t>13 / II</t>
  </si>
  <si>
    <t xml:space="preserve"> </t>
  </si>
  <si>
    <t>Summe:</t>
  </si>
  <si>
    <r>
      <t>2. weitere Grundkursfächer</t>
    </r>
    <r>
      <rPr>
        <b/>
        <sz val="8"/>
        <rFont val="Arial"/>
        <family val="2"/>
      </rPr>
      <t>:</t>
    </r>
  </si>
  <si>
    <t>Lippe Berufskolleg Lünen</t>
  </si>
  <si>
    <t>Deutsch</t>
  </si>
  <si>
    <t>Englisch</t>
  </si>
  <si>
    <t>Spanisch</t>
  </si>
  <si>
    <r>
      <t>1. Abiturfächer</t>
    </r>
    <r>
      <rPr>
        <sz val="10"/>
        <rFont val="Arial"/>
        <family val="2"/>
      </rPr>
      <t xml:space="preserve">: </t>
    </r>
  </si>
  <si>
    <t>Kurse unter 5 P.:</t>
  </si>
  <si>
    <t>3. Abiturbereich:</t>
  </si>
  <si>
    <t>(1. LK)</t>
  </si>
  <si>
    <t>(2. LK)</t>
  </si>
  <si>
    <t>(3. AF)</t>
  </si>
  <si>
    <t>(4. AF)</t>
  </si>
  <si>
    <t>schr.</t>
  </si>
  <si>
    <t>mdl.</t>
  </si>
  <si>
    <t xml:space="preserve">    Abitur</t>
  </si>
  <si>
    <t>Punkte</t>
  </si>
  <si>
    <t xml:space="preserve">  Summe:</t>
  </si>
  <si>
    <t xml:space="preserve">           Note:</t>
  </si>
  <si>
    <t>4. Gesamtqualifikation:</t>
  </si>
  <si>
    <t>Durchschn.note</t>
  </si>
  <si>
    <t>Pflichtkurse:</t>
  </si>
  <si>
    <t>Geb.datum:</t>
  </si>
  <si>
    <t xml:space="preserve"> Ermittlung der Gesamtqualifikation  § 25 APO-BK</t>
  </si>
  <si>
    <t>Geburtsort:</t>
  </si>
  <si>
    <t>2 Fächer je 25 Pkt. (bzw. 20 Pkt. bei</t>
  </si>
  <si>
    <t>bes. Lernleistung), darunter 1 LK</t>
  </si>
  <si>
    <t>Besondere Lernleistung:</t>
  </si>
  <si>
    <t xml:space="preserve"> Pkt.</t>
  </si>
  <si>
    <t>(einfache Wertung)</t>
  </si>
  <si>
    <t>Name:</t>
  </si>
  <si>
    <t xml:space="preserve">     Vorname:</t>
  </si>
  <si>
    <t xml:space="preserve">     Bek.nis:</t>
  </si>
  <si>
    <t>1. Fremdsprache:</t>
  </si>
  <si>
    <t>2. Fremdsprache:</t>
  </si>
  <si>
    <t>von:</t>
  </si>
  <si>
    <t>bis:</t>
  </si>
  <si>
    <t>Pflicht (ja/nein)</t>
  </si>
  <si>
    <t>Feststellungsprüfung (ja/nein)</t>
  </si>
  <si>
    <t>freiwillig (ja/nein)</t>
  </si>
  <si>
    <r>
      <t>(</t>
    </r>
    <r>
      <rPr>
        <b/>
        <vertAlign val="superscript"/>
        <sz val="10"/>
        <rFont val="Arial"/>
        <family val="2"/>
      </rPr>
      <t>ja - welches? / nein</t>
    </r>
    <r>
      <rPr>
        <vertAlign val="superscript"/>
        <sz val="10"/>
        <rFont val="Arial"/>
        <family val="2"/>
      </rPr>
      <t>)</t>
    </r>
  </si>
  <si>
    <t>nein</t>
  </si>
  <si>
    <t>(max. 3 Kurse)</t>
  </si>
  <si>
    <t>Biologie</t>
  </si>
  <si>
    <t>max. Anzahl v.</t>
  </si>
  <si>
    <t>Defizitkursen</t>
  </si>
  <si>
    <t>Block 1
(mind. 200 PKT.)</t>
  </si>
  <si>
    <t>Chemie</t>
  </si>
  <si>
    <t>Physik</t>
  </si>
  <si>
    <t>nicht bestanden</t>
  </si>
  <si>
    <t>Block 2
(mind. 100 PKT.)</t>
  </si>
  <si>
    <t>Punkte LK:</t>
  </si>
  <si>
    <t>Block I</t>
  </si>
  <si>
    <t>Block II</t>
  </si>
  <si>
    <t>(mind. 24)</t>
  </si>
  <si>
    <t>(mind. 32)</t>
  </si>
  <si>
    <t>Gesamtpunkte
Block II</t>
  </si>
  <si>
    <t>Wohnort:</t>
  </si>
  <si>
    <t>BWL - REWE</t>
  </si>
  <si>
    <t>WI</t>
  </si>
  <si>
    <t>VWL</t>
  </si>
  <si>
    <t>Religion</t>
  </si>
  <si>
    <t>Gesellschaftsl.</t>
  </si>
  <si>
    <t>Sport</t>
  </si>
  <si>
    <t>Bio/Phy/Che</t>
  </si>
  <si>
    <t>Kurse LK</t>
  </si>
  <si>
    <t>Punkte Gesamt</t>
  </si>
  <si>
    <t xml:space="preserve">Punkte GK: </t>
  </si>
  <si>
    <t>Punkte GK-anteilig</t>
  </si>
  <si>
    <t>Mathematik</t>
  </si>
  <si>
    <t>Differenzierung</t>
  </si>
  <si>
    <t>Nein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</si>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</sst>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/>
      <sz val="6"/>
      <name val="Arial"/>
      <family val="2"/>
    </font>
    <font>
      <sz val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6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9" fillId="0" borderId="0" xfId="0" applyFont="1"/>
    <xf numFmtId="0" fontId="0" fillId="0" borderId="4" xfId="0" applyBorder="1"/>
    <xf numFmtId="0" fontId="0" fillId="0" borderId="5" xfId="0" applyBorder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6" xfId="0" applyFont="1" applyBorder="1"/>
    <xf numFmtId="0" fontId="0" fillId="0" borderId="2" xfId="0" applyBorder="1"/>
    <xf numFmtId="0" fontId="0" fillId="0" borderId="6" xfId="0" applyBorder="1"/>
    <xf numFmtId="0" fontId="3" fillId="0" borderId="3" xfId="0" applyFont="1" applyBorder="1"/>
    <xf numFmtId="0" fontId="1" fillId="0" borderId="3" xfId="0" applyFont="1" applyBorder="1"/>
    <xf numFmtId="0" fontId="11" fillId="0" borderId="0" xfId="0" applyFont="1" applyBorder="1"/>
    <xf numFmtId="0" fontId="1" fillId="2" borderId="0" xfId="0" applyFont="1" applyFill="1" applyBorder="1"/>
    <xf numFmtId="0" fontId="0" fillId="2" borderId="0" xfId="0" applyFill="1" applyBorder="1"/>
    <xf numFmtId="0" fontId="1" fillId="0" borderId="7" xfId="0" applyFont="1" applyBorder="1"/>
    <xf numFmtId="164" fontId="1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Protection="1"/>
    <xf numFmtId="0" fontId="0" fillId="3" borderId="0" xfId="0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9" fillId="0" borderId="0" xfId="0" applyFont="1" applyBorder="1"/>
    <xf numFmtId="0" fontId="16" fillId="0" borderId="0" xfId="0" applyFont="1"/>
    <xf numFmtId="0" fontId="0" fillId="5" borderId="5" xfId="0" applyFill="1" applyBorder="1" applyAlignment="1">
      <alignment horizontal="center"/>
    </xf>
    <xf numFmtId="164" fontId="0" fillId="0" borderId="0" xfId="0" applyNumberFormat="1"/>
    <xf numFmtId="164" fontId="9" fillId="0" borderId="0" xfId="0" applyNumberFormat="1" applyFont="1"/>
    <xf numFmtId="0" fontId="0" fillId="0" borderId="5" xfId="0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" xfId="0" applyBorder="1"/>
    <xf numFmtId="0" fontId="6" fillId="6" borderId="5" xfId="0" applyFont="1" applyFill="1" applyBorder="1" applyAlignment="1">
      <alignment horizontal="center"/>
    </xf>
    <xf numFmtId="0" fontId="0" fillId="0" borderId="11" xfId="0" applyBorder="1"/>
    <xf numFmtId="0" fontId="16" fillId="0" borderId="11" xfId="0" applyFont="1" applyBorder="1"/>
    <xf numFmtId="0" fontId="16" fillId="0" borderId="12" xfId="0" applyFont="1" applyBorder="1"/>
    <xf numFmtId="0" fontId="0" fillId="0" borderId="9" xfId="0" applyBorder="1"/>
    <xf numFmtId="0" fontId="0" fillId="5" borderId="0" xfId="0" applyFill="1" applyBorder="1"/>
    <xf numFmtId="0" fontId="3" fillId="0" borderId="0" xfId="0" applyFont="1" applyBorder="1"/>
    <xf numFmtId="0" fontId="6" fillId="0" borderId="9" xfId="0" applyFont="1" applyBorder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0" fillId="5" borderId="0" xfId="0" applyFill="1" applyBorder="1" applyAlignment="1" applyProtection="1">
      <protection locked="0"/>
    </xf>
    <xf numFmtId="0" fontId="4" fillId="0" borderId="0" xfId="0" applyFont="1" applyBorder="1"/>
    <xf numFmtId="0" fontId="0" fillId="0" borderId="13" xfId="0" applyBorder="1"/>
    <xf numFmtId="0" fontId="0" fillId="0" borderId="7" xfId="0" applyBorder="1"/>
    <xf numFmtId="0" fontId="9" fillId="0" borderId="7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2" borderId="11" xfId="0" applyFill="1" applyBorder="1" applyProtection="1">
      <protection locked="0"/>
    </xf>
    <xf numFmtId="0" fontId="8" fillId="0" borderId="0" xfId="0" applyFont="1" applyBorder="1"/>
    <xf numFmtId="0" fontId="0" fillId="2" borderId="9" xfId="0" applyFill="1" applyBorder="1"/>
    <xf numFmtId="0" fontId="1" fillId="0" borderId="0" xfId="0" applyFont="1" applyBorder="1"/>
    <xf numFmtId="0" fontId="9" fillId="4" borderId="0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0" borderId="7" xfId="0" applyFont="1" applyBorder="1"/>
    <xf numFmtId="0" fontId="4" fillId="0" borderId="7" xfId="0" applyFont="1" applyBorder="1"/>
    <xf numFmtId="0" fontId="9" fillId="0" borderId="4" xfId="0" applyFont="1" applyBorder="1"/>
    <xf numFmtId="0" fontId="6" fillId="0" borderId="7" xfId="0" applyFont="1" applyFill="1" applyBorder="1" applyAlignment="1">
      <alignment horizontal="center"/>
    </xf>
    <xf numFmtId="0" fontId="7" fillId="0" borderId="11" xfId="0" applyFont="1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/>
    <xf numFmtId="0" fontId="3" fillId="0" borderId="7" xfId="0" applyFont="1" applyBorder="1"/>
    <xf numFmtId="0" fontId="14" fillId="0" borderId="0" xfId="0" applyFont="1" applyBorder="1" applyAlignment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13" fillId="0" borderId="11" xfId="0" applyNumberFormat="1" applyFont="1" applyBorder="1" applyAlignment="1">
      <alignment horizontal="center"/>
    </xf>
    <xf numFmtId="0" fontId="0" fillId="0" borderId="10" xfId="0" applyBorder="1"/>
    <xf numFmtId="0" fontId="2" fillId="0" borderId="0" xfId="0" applyFont="1" applyBorder="1"/>
    <xf numFmtId="0" fontId="2" fillId="0" borderId="7" xfId="0" applyFont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0" fillId="2" borderId="7" xfId="0" applyFill="1" applyBorder="1"/>
    <xf numFmtId="164" fontId="13" fillId="0" borderId="7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right"/>
    </xf>
    <xf numFmtId="0" fontId="0" fillId="0" borderId="5" xfId="0" applyFill="1" applyBorder="1" applyAlignment="1">
      <alignment horizontal="center"/>
    </xf>
    <xf numFmtId="0" fontId="20" fillId="0" borderId="0" xfId="0" applyFont="1" applyBorder="1"/>
    <xf numFmtId="0" fontId="20" fillId="0" borderId="3" xfId="0" applyFont="1" applyBorder="1"/>
    <xf numFmtId="0" fontId="10" fillId="0" borderId="0" xfId="0" applyFont="1" applyAlignment="1" applyProtection="1"/>
    <xf numFmtId="0" fontId="19" fillId="0" borderId="0" xfId="0" applyFont="1" applyFill="1" applyBorder="1"/>
    <xf numFmtId="0" fontId="19" fillId="0" borderId="0" xfId="0" applyFont="1" applyBorder="1"/>
    <xf numFmtId="0" fontId="9" fillId="0" borderId="3" xfId="0" applyFont="1" applyBorder="1"/>
    <xf numFmtId="0" fontId="19" fillId="0" borderId="0" xfId="0" applyFont="1" applyBorder="1" applyAlignment="1">
      <alignment horizontal="center"/>
    </xf>
    <xf numFmtId="0" fontId="0" fillId="0" borderId="0" xfId="0" applyFill="1"/>
    <xf numFmtId="0" fontId="19" fillId="0" borderId="0" xfId="0" applyFont="1" applyFill="1"/>
    <xf numFmtId="0" fontId="6" fillId="0" borderId="0" xfId="0" applyFont="1" applyBorder="1" applyAlignment="1">
      <alignment wrapText="1"/>
    </xf>
    <xf numFmtId="0" fontId="6" fillId="0" borderId="9" xfId="0" applyFont="1" applyBorder="1" applyAlignment="1"/>
    <xf numFmtId="0" fontId="0" fillId="0" borderId="9" xfId="0" applyBorder="1" applyAlignme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5" borderId="5" xfId="0" applyFont="1" applyFill="1" applyBorder="1"/>
    <xf numFmtId="0" fontId="9" fillId="0" borderId="1" xfId="0" applyFont="1" applyBorder="1"/>
    <xf numFmtId="0" fontId="9" fillId="0" borderId="5" xfId="0" applyFont="1" applyBorder="1"/>
    <xf numFmtId="0" fontId="0" fillId="0" borderId="0" xfId="0" applyFill="1" applyBorder="1"/>
    <xf numFmtId="0" fontId="9" fillId="0" borderId="0" xfId="0" applyFont="1" applyBorder="1" applyAlignment="1"/>
    <xf numFmtId="0" fontId="9" fillId="0" borderId="0" xfId="0" applyFont="1" applyFill="1" applyBorder="1" applyAlignment="1" applyProtection="1">
      <protection locked="0"/>
    </xf>
    <xf numFmtId="0" fontId="0" fillId="0" borderId="5" xfId="0" applyFill="1" applyBorder="1"/>
    <xf numFmtId="0" fontId="0" fillId="0" borderId="0" xfId="0" applyBorder="1" applyAlignment="1" applyProtection="1">
      <alignment horizontal="center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0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7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0" fillId="0" borderId="9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2" xfId="0" applyBorder="1" applyAlignment="1"/>
    <xf numFmtId="0" fontId="0" fillId="0" borderId="6" xfId="0" applyBorder="1" applyAlignment="1"/>
    <xf numFmtId="0" fontId="11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2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171450</xdr:rowOff>
        </xdr:from>
        <xdr:to>
          <xdr:col>4</xdr:col>
          <xdr:colOff>66675</xdr:colOff>
          <xdr:row>8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8"/>
  <sheetViews>
    <sheetView tabSelected="1" zoomScale="130" zoomScaleNormal="130" zoomScalePageLayoutView="130" workbookViewId="0">
      <selection activeCell="J4" sqref="J4"/>
    </sheetView>
  </sheetViews>
  <sheetFormatPr baseColWidth="10" defaultRowHeight="12.75" x14ac:dyDescent="0.2"/>
  <cols>
    <col min="1" max="4" width="4" customWidth="1"/>
    <col min="5" max="5" width="14.7109375" customWidth="1"/>
    <col min="6" max="6" width="5.140625" customWidth="1"/>
    <col min="7" max="7" width="5.42578125" bestFit="1" customWidth="1"/>
    <col min="8" max="8" width="5.140625" bestFit="1" customWidth="1"/>
    <col min="9" max="9" width="6" customWidth="1"/>
    <col min="10" max="10" width="3.7109375" customWidth="1"/>
    <col min="11" max="11" width="8.42578125" bestFit="1" customWidth="1"/>
    <col min="12" max="12" width="8" customWidth="1"/>
    <col min="13" max="13" width="10.42578125" customWidth="1"/>
    <col min="14" max="14" width="15.85546875" bestFit="1" customWidth="1"/>
    <col min="15" max="15" width="6.140625" customWidth="1"/>
  </cols>
  <sheetData>
    <row r="1" spans="1:15" ht="15.75" x14ac:dyDescent="0.25">
      <c r="D1" s="94" t="s">
        <v>8</v>
      </c>
      <c r="E1" s="94"/>
      <c r="F1" s="94"/>
      <c r="G1" s="94"/>
      <c r="H1" s="22"/>
      <c r="I1" s="113" t="s">
        <v>29</v>
      </c>
      <c r="J1" s="113"/>
      <c r="K1" s="113"/>
      <c r="L1" s="113"/>
      <c r="M1" s="113"/>
      <c r="N1" s="113"/>
      <c r="O1" s="113"/>
    </row>
    <row r="3" spans="1:15" x14ac:dyDescent="0.2">
      <c r="A3" s="80"/>
      <c r="B3" s="39"/>
      <c r="C3" s="39"/>
      <c r="D3" s="90" t="s">
        <v>36</v>
      </c>
      <c r="E3" s="114"/>
      <c r="F3" s="114"/>
      <c r="G3" s="114"/>
      <c r="H3" s="121" t="s">
        <v>37</v>
      </c>
      <c r="I3" s="121"/>
      <c r="J3" s="118"/>
      <c r="K3" s="118"/>
      <c r="L3" s="118"/>
      <c r="M3" s="56" t="s">
        <v>28</v>
      </c>
      <c r="N3" s="116"/>
      <c r="O3" s="117"/>
    </row>
    <row r="4" spans="1:15" x14ac:dyDescent="0.2">
      <c r="A4" s="37"/>
      <c r="B4" s="4"/>
      <c r="C4" s="4"/>
      <c r="D4" s="57"/>
      <c r="E4" s="18"/>
      <c r="F4" s="18"/>
      <c r="G4" s="18"/>
      <c r="H4" s="4"/>
      <c r="I4" s="57"/>
      <c r="J4" s="4"/>
      <c r="K4" s="4"/>
      <c r="L4" s="18"/>
      <c r="M4" s="18"/>
      <c r="N4" s="18"/>
      <c r="O4" s="58"/>
    </row>
    <row r="5" spans="1:15" x14ac:dyDescent="0.2">
      <c r="A5" s="37"/>
      <c r="B5" s="4"/>
      <c r="C5" s="4"/>
      <c r="D5" s="77" t="s">
        <v>30</v>
      </c>
      <c r="E5" s="115"/>
      <c r="F5" s="115"/>
      <c r="G5" s="115"/>
      <c r="H5" s="122" t="s">
        <v>38</v>
      </c>
      <c r="I5" s="122"/>
      <c r="J5" s="115"/>
      <c r="K5" s="115"/>
      <c r="L5" s="5" t="s">
        <v>63</v>
      </c>
      <c r="M5" s="119"/>
      <c r="N5" s="119"/>
      <c r="O5" s="120"/>
    </row>
    <row r="6" spans="1:15" ht="14.25" x14ac:dyDescent="0.2">
      <c r="A6" s="37"/>
      <c r="B6" s="4"/>
      <c r="C6" s="4"/>
      <c r="D6" s="57"/>
      <c r="E6" s="4"/>
      <c r="F6" s="4"/>
      <c r="G6" s="4"/>
      <c r="H6" s="57"/>
      <c r="I6" s="4"/>
      <c r="J6" s="75" t="s">
        <v>46</v>
      </c>
      <c r="K6" s="4"/>
      <c r="L6" s="75"/>
      <c r="M6" s="4"/>
      <c r="N6" s="4"/>
      <c r="O6" s="42"/>
    </row>
    <row r="7" spans="1:15" x14ac:dyDescent="0.2">
      <c r="A7" s="157" t="s">
        <v>11</v>
      </c>
      <c r="B7" s="158"/>
      <c r="C7" s="158"/>
      <c r="D7" s="158"/>
      <c r="E7" s="59" t="s">
        <v>43</v>
      </c>
      <c r="F7" s="23" t="s">
        <v>77</v>
      </c>
      <c r="G7" s="125" t="s">
        <v>45</v>
      </c>
      <c r="H7" s="125"/>
      <c r="I7" s="125"/>
      <c r="J7" s="25"/>
      <c r="K7" s="60" t="s">
        <v>78</v>
      </c>
      <c r="L7" s="124" t="s">
        <v>44</v>
      </c>
      <c r="M7" s="124"/>
      <c r="N7" s="124"/>
      <c r="O7" s="61"/>
    </row>
    <row r="8" spans="1:15" x14ac:dyDescent="0.2">
      <c r="A8" s="37"/>
      <c r="B8" s="4"/>
      <c r="C8" s="4"/>
      <c r="D8" s="59"/>
      <c r="E8" s="4"/>
      <c r="F8" s="5"/>
      <c r="G8" s="25"/>
      <c r="H8" s="25"/>
      <c r="I8" s="59"/>
      <c r="J8" s="4"/>
      <c r="K8" s="4"/>
      <c r="L8" s="4"/>
      <c r="M8" s="4"/>
      <c r="N8" s="18"/>
      <c r="O8" s="42"/>
    </row>
    <row r="9" spans="1:15" x14ac:dyDescent="0.2">
      <c r="A9" s="151" t="s">
        <v>39</v>
      </c>
      <c r="B9" s="123"/>
      <c r="C9" s="123"/>
      <c r="D9" s="123"/>
      <c r="E9" s="62" t="s">
        <v>10</v>
      </c>
      <c r="F9" s="63" t="s">
        <v>41</v>
      </c>
      <c r="G9" s="53" t="str">
        <f>IF(O7 = "ja","---","5")</f>
        <v>5</v>
      </c>
      <c r="H9" s="64" t="s">
        <v>42</v>
      </c>
      <c r="I9" s="53" t="str">
        <f>IF(O7 = "ja","---","13")</f>
        <v>13</v>
      </c>
      <c r="J9" s="65"/>
      <c r="K9" s="123" t="s">
        <v>40</v>
      </c>
      <c r="L9" s="123"/>
      <c r="M9" s="64"/>
      <c r="N9" s="64" t="str">
        <f>IF(M9="","---","von:  7")</f>
        <v>---</v>
      </c>
      <c r="O9" s="66" t="str">
        <f>IF(M9="","---","bis:  10")</f>
        <v>---</v>
      </c>
    </row>
    <row r="10" spans="1:15" x14ac:dyDescent="0.2">
      <c r="D10" s="10"/>
      <c r="F10" s="5"/>
      <c r="G10" s="6"/>
      <c r="H10" s="1"/>
      <c r="I10" s="1"/>
      <c r="J10" s="1"/>
      <c r="K10" s="10"/>
      <c r="L10" s="10"/>
      <c r="M10" s="26"/>
      <c r="N10" s="26"/>
      <c r="O10" s="26"/>
    </row>
    <row r="11" spans="1:15" x14ac:dyDescent="0.2">
      <c r="D11" s="159" t="s">
        <v>58</v>
      </c>
      <c r="E11" s="159"/>
      <c r="F11" s="5"/>
      <c r="G11" s="6"/>
      <c r="H11" s="1"/>
      <c r="I11" s="1"/>
      <c r="J11" s="1"/>
      <c r="K11" s="10"/>
      <c r="L11" s="10"/>
      <c r="M11" s="26"/>
      <c r="N11" s="26"/>
      <c r="O11" s="26"/>
    </row>
    <row r="12" spans="1:15" x14ac:dyDescent="0.2">
      <c r="A12" s="160" t="s">
        <v>12</v>
      </c>
      <c r="B12" s="161"/>
      <c r="C12" s="161"/>
      <c r="D12" s="161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41"/>
    </row>
    <row r="13" spans="1:15" x14ac:dyDescent="0.2">
      <c r="A13" s="37"/>
      <c r="B13" s="4"/>
      <c r="C13" s="4"/>
      <c r="D13" s="4"/>
      <c r="E13" s="4"/>
      <c r="F13" s="2" t="s">
        <v>1</v>
      </c>
      <c r="G13" s="2" t="s">
        <v>2</v>
      </c>
      <c r="H13" s="2" t="s">
        <v>3</v>
      </c>
      <c r="I13" s="2" t="s">
        <v>4</v>
      </c>
      <c r="J13" s="4"/>
      <c r="L13" s="129"/>
      <c r="M13" s="129"/>
      <c r="N13" s="4" t="s">
        <v>57</v>
      </c>
      <c r="O13" s="42"/>
    </row>
    <row r="14" spans="1:15" x14ac:dyDescent="0.2">
      <c r="A14" s="152" t="s">
        <v>0</v>
      </c>
      <c r="B14" s="153"/>
      <c r="C14" s="153"/>
      <c r="D14" s="154"/>
      <c r="E14" s="24" t="s">
        <v>64</v>
      </c>
      <c r="F14" s="31"/>
      <c r="G14" s="31"/>
      <c r="H14" s="31"/>
      <c r="I14" s="31"/>
      <c r="J14" s="4"/>
      <c r="K14" s="25" t="s">
        <v>71</v>
      </c>
      <c r="L14" s="36"/>
      <c r="M14" s="25"/>
      <c r="N14" s="35"/>
      <c r="O14" s="42"/>
    </row>
    <row r="15" spans="1:15" x14ac:dyDescent="0.2">
      <c r="A15" s="37"/>
      <c r="B15" s="4"/>
      <c r="C15" s="4"/>
      <c r="D15" s="50" t="s">
        <v>5</v>
      </c>
      <c r="E15" s="24" t="s">
        <v>9</v>
      </c>
      <c r="F15" s="31"/>
      <c r="G15" s="31"/>
      <c r="H15" s="31"/>
      <c r="I15" s="31"/>
      <c r="J15" s="4"/>
      <c r="K15" s="43"/>
      <c r="L15" s="36"/>
      <c r="M15" s="36"/>
      <c r="N15" s="4"/>
      <c r="O15" s="42"/>
    </row>
    <row r="16" spans="1:15" x14ac:dyDescent="0.2">
      <c r="A16" s="37"/>
      <c r="B16" s="4"/>
      <c r="C16" s="4"/>
      <c r="D16" s="4"/>
      <c r="E16" s="4"/>
      <c r="F16" s="105"/>
      <c r="G16" s="105"/>
      <c r="H16" s="105"/>
      <c r="I16" s="25"/>
      <c r="J16" s="4"/>
      <c r="K16" s="4"/>
      <c r="L16" s="36"/>
      <c r="M16" s="21"/>
      <c r="N16" s="14" t="s">
        <v>13</v>
      </c>
      <c r="O16" s="42"/>
    </row>
    <row r="17" spans="1:15" x14ac:dyDescent="0.2">
      <c r="A17" s="37"/>
      <c r="B17" s="4"/>
      <c r="C17" s="4"/>
      <c r="D17" s="44"/>
      <c r="E17" s="46"/>
      <c r="F17" s="139"/>
      <c r="G17" s="139"/>
      <c r="H17" s="139"/>
      <c r="I17" s="139"/>
      <c r="J17" s="4"/>
      <c r="K17" s="3"/>
      <c r="L17" s="36"/>
      <c r="M17" s="44"/>
      <c r="N17" s="15" t="s">
        <v>48</v>
      </c>
      <c r="O17" s="42"/>
    </row>
    <row r="18" spans="1:15" x14ac:dyDescent="0.2">
      <c r="A18" s="37"/>
      <c r="B18" s="4"/>
      <c r="C18" s="4"/>
      <c r="D18" s="44"/>
      <c r="E18" s="46"/>
      <c r="F18" s="104"/>
      <c r="G18" s="104"/>
      <c r="H18" s="104"/>
      <c r="I18" s="25"/>
      <c r="J18" s="4"/>
      <c r="K18" s="3"/>
      <c r="L18" s="36"/>
      <c r="M18" s="47" t="s">
        <v>9</v>
      </c>
      <c r="N18" s="49"/>
      <c r="O18" s="42"/>
    </row>
    <row r="19" spans="1:15" x14ac:dyDescent="0.2">
      <c r="A19" s="37"/>
      <c r="B19" s="4"/>
      <c r="C19" s="4"/>
      <c r="D19" s="44"/>
      <c r="E19" s="46"/>
      <c r="F19" s="104"/>
      <c r="G19" s="104"/>
      <c r="H19" s="104"/>
      <c r="I19" s="25"/>
      <c r="J19" s="4"/>
      <c r="K19" s="3"/>
      <c r="L19" s="36"/>
      <c r="M19" s="48"/>
      <c r="O19" s="45"/>
    </row>
    <row r="20" spans="1:15" x14ac:dyDescent="0.2">
      <c r="A20" s="155" t="s">
        <v>7</v>
      </c>
      <c r="B20" s="156"/>
      <c r="C20" s="156"/>
      <c r="D20" s="156"/>
      <c r="E20" s="156"/>
      <c r="F20" s="124" t="s">
        <v>27</v>
      </c>
      <c r="G20" s="124"/>
      <c r="H20" s="124"/>
      <c r="I20" s="106"/>
      <c r="J20" s="4"/>
      <c r="L20" s="36"/>
      <c r="M20" s="47"/>
      <c r="N20" s="14" t="s">
        <v>50</v>
      </c>
      <c r="O20" s="45"/>
    </row>
    <row r="21" spans="1:15" x14ac:dyDescent="0.2">
      <c r="A21" s="37"/>
      <c r="B21" s="4"/>
      <c r="C21" s="4"/>
      <c r="D21" s="4"/>
      <c r="E21" s="4"/>
      <c r="F21" s="107" t="s">
        <v>1</v>
      </c>
      <c r="G21" s="107" t="s">
        <v>2</v>
      </c>
      <c r="H21" s="107" t="s">
        <v>3</v>
      </c>
      <c r="I21" s="107" t="s">
        <v>4</v>
      </c>
      <c r="J21" s="4"/>
      <c r="K21" s="4"/>
      <c r="L21" s="129"/>
      <c r="M21" s="130"/>
      <c r="N21" s="14" t="s">
        <v>51</v>
      </c>
      <c r="O21" s="42"/>
    </row>
    <row r="22" spans="1:15" x14ac:dyDescent="0.2">
      <c r="A22" s="93"/>
      <c r="B22" s="92"/>
      <c r="C22" s="92"/>
      <c r="D22" s="92"/>
      <c r="F22" s="108"/>
      <c r="G22" s="108"/>
      <c r="H22" s="108"/>
      <c r="I22" s="108"/>
      <c r="J22" s="95" t="e">
        <f>IF(AND(A22=TRUE,#REF!=0,ISNUMBER(#REF!)),1,0)+IF(AND(B22=TRUE,#REF!=0,ISNUMBER(#REF!)),1,0)+IF(AND(C22=TRUE,#REF!=0,ISNUMBER(#REF!)),1,0)+IF(AND(D22=TRUE,#REF!=0,ISNUMBER(#REF!)),1,0)</f>
        <v>#REF!</v>
      </c>
      <c r="K22" s="109"/>
      <c r="L22" s="25"/>
      <c r="M22" s="98"/>
      <c r="N22" s="49"/>
      <c r="O22" s="42"/>
    </row>
    <row r="23" spans="1:15" x14ac:dyDescent="0.2">
      <c r="A23" s="93"/>
      <c r="B23" s="92"/>
      <c r="C23" s="92"/>
      <c r="D23" s="92"/>
      <c r="E23" t="s">
        <v>10</v>
      </c>
      <c r="F23" s="108"/>
      <c r="G23" s="108"/>
      <c r="H23" s="108"/>
      <c r="I23" s="108"/>
      <c r="J23" s="95" t="e">
        <f>IF(AND(A23=TRUE,#REF!=0,ISNUMBER(#REF!)),1,0)+IF(AND(B23=TRUE,#REF!=0,ISNUMBER(#REF!)),1,0)+IF(AND(C23=TRUE,#REF!=0,ISNUMBER(#REF!)),1,0)+IF(AND(D23=TRUE,#REF!=0,ISNUMBER(#REF!)),1,0)</f>
        <v>#REF!</v>
      </c>
      <c r="K23" s="109"/>
      <c r="L23" s="25"/>
      <c r="M23" s="98"/>
      <c r="O23" s="42"/>
    </row>
    <row r="24" spans="1:15" x14ac:dyDescent="0.2">
      <c r="A24" s="93"/>
      <c r="B24" s="92"/>
      <c r="C24" s="92"/>
      <c r="D24" s="92"/>
      <c r="E24" s="8" t="s">
        <v>75</v>
      </c>
      <c r="F24" s="108"/>
      <c r="G24" s="108"/>
      <c r="H24" s="108"/>
      <c r="I24" s="108"/>
      <c r="J24" s="95" t="e">
        <f>IF(AND(A24=TRUE,#REF!=0,ISNUMBER(#REF!)),1,0)+IF(AND(B24=TRUE,#REF!=0,ISNUMBER(#REF!)),1,0)+IF(AND(C24=TRUE,#REF!=0,ISNUMBER(#REF!)),1,0)+IF(AND(D24=TRUE,#REF!=0,ISNUMBER(#REF!)),1,0)</f>
        <v>#REF!</v>
      </c>
      <c r="K24" s="109"/>
      <c r="L24" s="25"/>
      <c r="M24" s="98"/>
      <c r="N24" s="14" t="s">
        <v>13</v>
      </c>
      <c r="O24" s="42"/>
    </row>
    <row r="25" spans="1:15" x14ac:dyDescent="0.2">
      <c r="A25" s="93"/>
      <c r="B25" s="92"/>
      <c r="C25" s="92"/>
      <c r="D25" s="92"/>
      <c r="E25" s="8" t="s">
        <v>70</v>
      </c>
      <c r="F25" s="108"/>
      <c r="G25" s="108"/>
      <c r="H25" s="108"/>
      <c r="I25" s="108"/>
      <c r="J25" s="95"/>
      <c r="K25" s="109"/>
      <c r="L25" s="25"/>
      <c r="M25" s="98"/>
      <c r="N25" s="49"/>
      <c r="O25" s="42"/>
    </row>
    <row r="26" spans="1:15" x14ac:dyDescent="0.2">
      <c r="A26" s="93"/>
      <c r="B26" s="92"/>
      <c r="C26" s="92"/>
      <c r="D26" s="92"/>
      <c r="E26" s="8" t="s">
        <v>66</v>
      </c>
      <c r="F26" s="108"/>
      <c r="G26" s="108"/>
      <c r="H26" s="108"/>
      <c r="I26" s="108"/>
      <c r="J26" s="95" t="e">
        <f>IF(AND(A26=TRUE,#REF!=0,ISNUMBER(#REF!)),1,0)+IF(AND(B26=TRUE,#REF!=0,ISNUMBER(#REF!)),1,0)+IF(AND(C26=TRUE,#REF!=0,ISNUMBER(#REF!)),1,0)+IF(AND(D26=TRUE,#REF!=0,ISNUMBER(#REF!)),1,0)</f>
        <v>#REF!</v>
      </c>
      <c r="K26" s="109"/>
      <c r="L26" s="25"/>
      <c r="M26" s="98"/>
      <c r="N26" s="14"/>
      <c r="O26" s="42"/>
    </row>
    <row r="27" spans="1:15" x14ac:dyDescent="0.2">
      <c r="A27" s="93"/>
      <c r="B27" s="92"/>
      <c r="C27" s="92"/>
      <c r="D27" s="92"/>
      <c r="E27" s="8" t="s">
        <v>11</v>
      </c>
      <c r="F27" s="108"/>
      <c r="G27" s="108"/>
      <c r="H27" s="108"/>
      <c r="I27" s="108"/>
      <c r="J27" s="95" t="e">
        <f>IF(AND(A27=TRUE,#REF!=0,ISNUMBER(#REF!)),1,0)+IF(AND(B27=TRUE,#REF!=0,ISNUMBER(#REF!)),1,0)+IF(AND(C27=TRUE,#REF!=0,ISNUMBER(#REF!)),1,0)+IF(AND(D27=TRUE,#REF!=0,ISNUMBER(#REF!)),1,0)</f>
        <v>#REF!</v>
      </c>
      <c r="K27" s="109"/>
      <c r="L27" s="25"/>
      <c r="M27" s="98"/>
      <c r="N27" s="111" t="s">
        <v>74</v>
      </c>
      <c r="O27" s="42"/>
    </row>
    <row r="28" spans="1:15" x14ac:dyDescent="0.2">
      <c r="A28" s="93"/>
      <c r="B28" s="92"/>
      <c r="C28" s="92"/>
      <c r="D28" s="92"/>
      <c r="E28" s="8" t="s">
        <v>65</v>
      </c>
      <c r="F28" s="108"/>
      <c r="G28" s="108"/>
      <c r="H28" s="108"/>
      <c r="I28" s="108"/>
      <c r="K28" s="109"/>
      <c r="L28" s="25"/>
      <c r="M28" s="98"/>
      <c r="N28" s="35"/>
      <c r="O28" s="42"/>
    </row>
    <row r="29" spans="1:15" x14ac:dyDescent="0.2">
      <c r="A29" s="93"/>
      <c r="B29" s="92"/>
      <c r="C29" s="92"/>
      <c r="D29" s="92"/>
      <c r="E29" s="8" t="s">
        <v>68</v>
      </c>
      <c r="F29" s="108"/>
      <c r="G29" s="108"/>
      <c r="H29" s="108"/>
      <c r="I29" s="108"/>
      <c r="K29" s="109"/>
      <c r="L29" s="25"/>
      <c r="M29" s="98"/>
      <c r="N29" s="110" t="s">
        <v>73</v>
      </c>
      <c r="O29" s="42"/>
    </row>
    <row r="30" spans="1:15" x14ac:dyDescent="0.2">
      <c r="A30" s="93"/>
      <c r="B30" s="92"/>
      <c r="C30" s="92"/>
      <c r="D30" s="92"/>
      <c r="E30" s="8" t="s">
        <v>67</v>
      </c>
      <c r="F30" s="108"/>
      <c r="G30" s="108"/>
      <c r="H30" s="108"/>
      <c r="I30" s="108"/>
      <c r="K30" s="109"/>
      <c r="L30" s="25"/>
      <c r="M30" s="98"/>
      <c r="N30" s="35"/>
      <c r="O30" s="42"/>
    </row>
    <row r="31" spans="1:15" x14ac:dyDescent="0.2">
      <c r="A31" s="93"/>
      <c r="B31" s="92"/>
      <c r="C31" s="92"/>
      <c r="D31" s="92"/>
      <c r="E31" s="8" t="s">
        <v>69</v>
      </c>
      <c r="F31" s="108"/>
      <c r="G31" s="108"/>
      <c r="H31" s="108"/>
      <c r="I31" s="108"/>
      <c r="K31" s="109"/>
      <c r="L31" s="25"/>
      <c r="M31" s="98"/>
      <c r="N31" s="4"/>
      <c r="O31" s="42"/>
    </row>
    <row r="32" spans="1:15" x14ac:dyDescent="0.2">
      <c r="A32" s="97"/>
      <c r="B32" s="25"/>
      <c r="C32" s="4"/>
      <c r="D32" s="4"/>
      <c r="E32" s="112" t="s">
        <v>76</v>
      </c>
      <c r="F32" s="8"/>
      <c r="G32" s="8"/>
      <c r="H32" s="8"/>
      <c r="I32" s="8"/>
      <c r="K32" s="4"/>
      <c r="L32" s="4"/>
      <c r="M32" s="36"/>
      <c r="N32" s="110" t="s">
        <v>72</v>
      </c>
      <c r="O32" s="103"/>
    </row>
    <row r="33" spans="1:15" x14ac:dyDescent="0.2">
      <c r="A33" s="97"/>
      <c r="B33" s="96"/>
      <c r="C33" s="4"/>
      <c r="D33" s="4"/>
      <c r="E33" s="96" t="str">
        <f>IF(E41&lt;&gt;"Mathematik","Mathematik","")</f>
        <v>Mathematik</v>
      </c>
      <c r="F33" s="4"/>
      <c r="G33" s="4"/>
      <c r="H33" s="122" t="s">
        <v>6</v>
      </c>
      <c r="I33" s="122"/>
      <c r="J33" s="141"/>
      <c r="K33" s="27"/>
      <c r="L33" s="4"/>
      <c r="M33" s="36"/>
      <c r="N33" s="35"/>
      <c r="O33" s="103"/>
    </row>
    <row r="34" spans="1:15" x14ac:dyDescent="0.2">
      <c r="A34" s="97"/>
      <c r="B34" s="4"/>
      <c r="C34" s="4"/>
      <c r="D34" s="4"/>
      <c r="E34" s="96" t="str">
        <f>IF(E41&lt;&gt;"Englisch","Englisch","")</f>
        <v>Englisch</v>
      </c>
      <c r="F34" s="4"/>
      <c r="G34" s="4"/>
      <c r="H34" s="4"/>
      <c r="I34" s="55" t="s">
        <v>60</v>
      </c>
      <c r="J34" s="76"/>
      <c r="K34" s="76"/>
      <c r="L34" s="4"/>
      <c r="M34" s="36"/>
      <c r="N34" s="4"/>
      <c r="O34" s="42"/>
    </row>
    <row r="35" spans="1:15" x14ac:dyDescent="0.2">
      <c r="A35" s="97"/>
      <c r="B35" s="4"/>
      <c r="C35" s="4"/>
      <c r="D35" s="4"/>
      <c r="E35" s="96" t="str">
        <f>IF(E41&lt;&gt;"Deutsch","Deutsch","")</f>
        <v>Deutsch</v>
      </c>
      <c r="F35" s="4"/>
      <c r="G35" s="142" t="s">
        <v>27</v>
      </c>
      <c r="H35" s="142"/>
      <c r="I35" s="142"/>
      <c r="J35" s="142"/>
      <c r="K35" s="54">
        <f>K15+K33</f>
        <v>0</v>
      </c>
      <c r="L35" s="4"/>
      <c r="M35" s="36"/>
      <c r="N35" s="101"/>
      <c r="O35" s="102"/>
    </row>
    <row r="36" spans="1:15" ht="24" customHeight="1" x14ac:dyDescent="0.2">
      <c r="A36" s="51"/>
      <c r="B36" s="52"/>
      <c r="C36" s="52"/>
      <c r="D36" s="52"/>
      <c r="E36" s="52"/>
      <c r="F36" s="52"/>
      <c r="G36" s="52"/>
      <c r="H36" s="52"/>
      <c r="I36" s="140" t="s">
        <v>61</v>
      </c>
      <c r="J36" s="140"/>
      <c r="K36" s="140"/>
      <c r="L36" s="52"/>
      <c r="M36" s="53"/>
      <c r="N36" s="67"/>
      <c r="O36" s="7"/>
    </row>
    <row r="37" spans="1:15" x14ac:dyDescent="0.2">
      <c r="A37" s="146" t="s">
        <v>59</v>
      </c>
      <c r="B37" s="146"/>
      <c r="C37" s="146"/>
      <c r="D37" s="146"/>
      <c r="E37" s="146"/>
      <c r="M37" s="9"/>
    </row>
    <row r="38" spans="1:15" x14ac:dyDescent="0.2">
      <c r="A38" s="143" t="s">
        <v>14</v>
      </c>
      <c r="B38" s="144"/>
      <c r="C38" s="144"/>
      <c r="D38" s="144"/>
      <c r="E38" s="68"/>
      <c r="F38" s="39"/>
      <c r="G38" s="39"/>
      <c r="H38" s="39"/>
      <c r="I38" s="39"/>
      <c r="J38" s="39"/>
      <c r="K38" s="39"/>
      <c r="L38" s="39"/>
      <c r="M38" s="39"/>
      <c r="N38" s="39"/>
      <c r="O38" s="69"/>
    </row>
    <row r="39" spans="1:15" x14ac:dyDescent="0.2">
      <c r="A39" s="37"/>
      <c r="B39" s="4"/>
      <c r="C39" s="4"/>
      <c r="D39" s="81"/>
      <c r="E39" s="70"/>
      <c r="F39" s="4"/>
      <c r="G39" s="149" t="s">
        <v>21</v>
      </c>
      <c r="H39" s="150"/>
      <c r="I39" s="4"/>
      <c r="J39" s="4"/>
      <c r="K39" s="4"/>
      <c r="L39" s="4"/>
      <c r="M39" s="4"/>
      <c r="N39" s="4"/>
      <c r="O39" s="42"/>
    </row>
    <row r="40" spans="1:15" x14ac:dyDescent="0.2">
      <c r="A40" s="147" t="s">
        <v>26</v>
      </c>
      <c r="B40" s="148"/>
      <c r="C40" s="148"/>
      <c r="D40" s="148"/>
      <c r="E40" s="19"/>
      <c r="F40" s="7"/>
      <c r="G40" s="8" t="s">
        <v>19</v>
      </c>
      <c r="H40" s="13" t="s">
        <v>20</v>
      </c>
      <c r="I40" s="12" t="s">
        <v>22</v>
      </c>
      <c r="J40" s="13"/>
      <c r="K40" s="4"/>
      <c r="L40" s="4"/>
      <c r="M40" s="4"/>
      <c r="N40" s="4"/>
      <c r="O40" s="42"/>
    </row>
    <row r="41" spans="1:15" x14ac:dyDescent="0.2">
      <c r="A41" s="135">
        <v>15</v>
      </c>
      <c r="B41" s="136"/>
      <c r="C41" s="136"/>
      <c r="D41" s="145"/>
      <c r="E41" s="12" t="str">
        <f>E14</f>
        <v>BWL - REWE</v>
      </c>
      <c r="F41" s="11" t="s">
        <v>15</v>
      </c>
      <c r="G41" s="30"/>
      <c r="H41" s="32"/>
      <c r="I41" s="131"/>
      <c r="J41" s="132"/>
      <c r="K41" s="135" t="s">
        <v>31</v>
      </c>
      <c r="L41" s="136"/>
      <c r="M41" s="136"/>
      <c r="N41" s="71"/>
      <c r="O41" s="42"/>
    </row>
    <row r="42" spans="1:15" ht="14.25" customHeight="1" x14ac:dyDescent="0.2">
      <c r="A42" s="135" t="e">
        <f>AVERAGE(F15:I15)</f>
        <v>#DIV/0!</v>
      </c>
      <c r="B42" s="136"/>
      <c r="C42" s="136"/>
      <c r="D42" s="145"/>
      <c r="E42" s="12" t="str">
        <f>E15</f>
        <v>Deutsch</v>
      </c>
      <c r="F42" s="11" t="s">
        <v>16</v>
      </c>
      <c r="G42" s="30"/>
      <c r="H42" s="32"/>
      <c r="I42" s="131"/>
      <c r="J42" s="132"/>
      <c r="K42" s="135" t="s">
        <v>32</v>
      </c>
      <c r="L42" s="136"/>
      <c r="M42" s="136"/>
      <c r="N42" s="133" t="s">
        <v>62</v>
      </c>
      <c r="O42" s="134"/>
    </row>
    <row r="43" spans="1:15" ht="12.75" customHeight="1" x14ac:dyDescent="0.2">
      <c r="A43" s="135">
        <f>(VLOOKUP(E43,$E$22:$I$31,5,0)+VLOOKUP(E43,$E$22:$I$31,2,0)+VLOOKUP(E43,$E$22:$I$31,3,0)+VLOOKUP(E43,$E$22:$I$31,4,0))/4</f>
        <v>0</v>
      </c>
      <c r="B43" s="136"/>
      <c r="C43" s="136"/>
      <c r="D43" s="145"/>
      <c r="E43" s="12" t="s">
        <v>10</v>
      </c>
      <c r="F43" s="11" t="s">
        <v>17</v>
      </c>
      <c r="G43" s="30"/>
      <c r="H43" s="32"/>
      <c r="I43" s="131"/>
      <c r="J43" s="132"/>
      <c r="K43" s="4"/>
      <c r="L43" s="4"/>
      <c r="M43" s="4"/>
      <c r="N43" s="133"/>
      <c r="O43" s="134"/>
    </row>
    <row r="44" spans="1:15" x14ac:dyDescent="0.2">
      <c r="A44" s="135">
        <f>(VLOOKUP(E44,$E$22:$I$31,5,0)+VLOOKUP(E44,$E$22:$I$31,2,0)+VLOOKUP(E44,$E$22:$I$31,3,0)+VLOOKUP(E44,$E$22:$I$31,4,0))/4</f>
        <v>0</v>
      </c>
      <c r="B44" s="136"/>
      <c r="C44" s="136"/>
      <c r="D44" s="145"/>
      <c r="E44" s="12" t="s">
        <v>65</v>
      </c>
      <c r="F44" s="11" t="s">
        <v>18</v>
      </c>
      <c r="G44" s="33"/>
      <c r="H44" s="34"/>
      <c r="I44" s="131"/>
      <c r="J44" s="132"/>
      <c r="K44" s="4"/>
      <c r="L44" s="4"/>
      <c r="M44" s="44" t="s">
        <v>23</v>
      </c>
      <c r="N44" s="38"/>
      <c r="O44" s="72"/>
    </row>
    <row r="45" spans="1:15" x14ac:dyDescent="0.2">
      <c r="A45" s="37"/>
      <c r="B45" s="4"/>
      <c r="C45" s="4"/>
      <c r="D45" s="4"/>
      <c r="E45" s="4"/>
      <c r="F45" s="16"/>
      <c r="G45" s="17"/>
      <c r="H45" s="4"/>
      <c r="I45" s="18" t="s">
        <v>5</v>
      </c>
      <c r="J45" s="4"/>
      <c r="K45" s="4"/>
      <c r="L45" s="44"/>
      <c r="M45" s="4" t="s">
        <v>5</v>
      </c>
      <c r="N45" s="20" t="str">
        <f>IF(M50&gt;767,1,IF(M50&gt;750,1.1,IF(M50&gt;733,1.2,IF(M50&gt;716,1.3,IF(M50&gt;700,1.4,IF(M50&gt;683,1.5,IF(M50&gt;666,1.6,IF(M50&gt;649,1.7,"*"))))))))</f>
        <v>*</v>
      </c>
      <c r="O45" s="42"/>
    </row>
    <row r="46" spans="1:15" x14ac:dyDescent="0.2">
      <c r="A46" s="84"/>
      <c r="B46" s="85"/>
      <c r="C46" s="85"/>
      <c r="D46" s="82" t="s">
        <v>33</v>
      </c>
      <c r="E46" s="78"/>
      <c r="F46" s="86" t="s">
        <v>47</v>
      </c>
      <c r="G46" s="87"/>
      <c r="H46" s="30" t="str">
        <f>IF(F46="nein","--"," ")</f>
        <v>--</v>
      </c>
      <c r="I46" s="88" t="s">
        <v>34</v>
      </c>
      <c r="J46" s="138" t="s">
        <v>35</v>
      </c>
      <c r="K46" s="138"/>
      <c r="L46" s="138"/>
      <c r="M46" s="52"/>
      <c r="N46" s="89" t="str">
        <f>IF(N45="*",IF(M50&gt;632,1.8,IF(M50&gt;616,1.9,IF(M50&gt;599,2,IF(M50&gt;582,2.1,IF(M50&gt;565,2.2,IF(M50&gt;548,2.3,IF(M50&gt;532,2.4,"*"))))))))</f>
        <v>*</v>
      </c>
      <c r="O46" s="7"/>
    </row>
    <row r="47" spans="1:15" x14ac:dyDescent="0.2">
      <c r="D47" s="4"/>
      <c r="E47" s="4"/>
      <c r="F47" s="46" t="str">
        <f>IF(OR(F46="ja",F46="nein")," "," (ja/nein)")</f>
        <v xml:space="preserve"> </v>
      </c>
      <c r="G47" s="17"/>
      <c r="H47" s="83"/>
      <c r="I47" s="18"/>
      <c r="J47" s="4"/>
      <c r="K47" s="4"/>
      <c r="L47" s="44"/>
      <c r="M47" s="4"/>
      <c r="N47" s="20" t="str">
        <f>IF(N46="*",IF(M50&gt;515,2.5,IF(M50&gt;498,2.6,IF(M50&gt;481,2.7,IF(M50&gt;464,2.8,IF(M50&gt;448,2.9,IF(M50&gt;431,3,IF(M50&gt;414,3.1,"*"))))))))</f>
        <v>*</v>
      </c>
      <c r="O47" s="4"/>
    </row>
    <row r="48" spans="1:15" x14ac:dyDescent="0.2">
      <c r="A48" s="143" t="s">
        <v>25</v>
      </c>
      <c r="B48" s="144"/>
      <c r="C48" s="144"/>
      <c r="D48" s="144"/>
      <c r="E48" s="144"/>
      <c r="F48" s="39"/>
      <c r="G48" s="39"/>
      <c r="H48" s="39"/>
      <c r="I48" s="39"/>
      <c r="J48" s="39"/>
      <c r="K48" s="39"/>
      <c r="L48" s="39"/>
      <c r="M48" s="39" t="s">
        <v>5</v>
      </c>
      <c r="N48" s="79" t="str">
        <f>IF(N47="*",IF(M50&gt;397,3.2,IF(M50&gt;380,3.3,IF(M50&gt;364,3.4,IF(M50&gt;347,3.5,IF(M50&gt;330,3.6,IF(M50&gt;313,3.7,IF(M50&gt;296,3.8,"*"))))))))</f>
        <v>*</v>
      </c>
      <c r="O48" s="69"/>
    </row>
    <row r="49" spans="1:15" ht="24" customHeight="1" x14ac:dyDescent="0.2">
      <c r="A49" s="37"/>
      <c r="B49" s="4"/>
      <c r="C49" s="4"/>
      <c r="D49" s="4"/>
      <c r="E49" s="4"/>
      <c r="F49" s="126" t="s">
        <v>52</v>
      </c>
      <c r="G49" s="127"/>
      <c r="H49" s="127"/>
      <c r="I49" s="128"/>
      <c r="J49" s="4"/>
      <c r="K49" s="91"/>
      <c r="L49" s="4"/>
      <c r="M49" s="4" t="s">
        <v>5</v>
      </c>
      <c r="N49" s="81" t="s">
        <v>24</v>
      </c>
      <c r="O49" s="42"/>
    </row>
    <row r="50" spans="1:15" ht="23.65" customHeight="1" x14ac:dyDescent="0.2">
      <c r="A50" s="51"/>
      <c r="B50" s="52"/>
      <c r="C50" s="52"/>
      <c r="D50" s="52"/>
      <c r="E50" s="73"/>
      <c r="F50" s="126" t="s">
        <v>56</v>
      </c>
      <c r="G50" s="127"/>
      <c r="H50" s="127"/>
      <c r="I50" s="128"/>
      <c r="J50" s="52"/>
      <c r="K50" s="33"/>
      <c r="L50" s="74" t="s">
        <v>23</v>
      </c>
      <c r="M50" s="35"/>
      <c r="N50" s="137"/>
      <c r="O50" s="137"/>
    </row>
    <row r="52" spans="1:15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5" x14ac:dyDescent="0.2">
      <c r="B53" s="99"/>
      <c r="C53" s="99"/>
      <c r="D53" s="99"/>
      <c r="E53" s="100" t="s">
        <v>49</v>
      </c>
      <c r="F53" s="99"/>
      <c r="G53" s="99"/>
      <c r="H53" s="99"/>
      <c r="I53" s="99"/>
      <c r="J53" s="99"/>
      <c r="K53" s="99"/>
      <c r="L53" s="99"/>
      <c r="M53" s="99"/>
      <c r="N53" s="99"/>
    </row>
    <row r="54" spans="1:15" x14ac:dyDescent="0.2">
      <c r="B54" s="99"/>
      <c r="C54" s="99"/>
      <c r="D54" s="99"/>
      <c r="E54" s="100" t="s">
        <v>54</v>
      </c>
      <c r="F54" s="99"/>
      <c r="G54" s="99"/>
      <c r="H54" s="99"/>
      <c r="I54" s="99"/>
      <c r="J54" s="99"/>
      <c r="K54" s="99"/>
      <c r="L54" s="99"/>
      <c r="M54" s="99"/>
      <c r="N54" s="99"/>
    </row>
    <row r="55" spans="1:15" x14ac:dyDescent="0.2">
      <c r="B55" s="99"/>
      <c r="C55" s="99"/>
      <c r="D55" s="99"/>
      <c r="E55" s="100" t="s">
        <v>53</v>
      </c>
      <c r="F55" s="99"/>
      <c r="G55" s="99"/>
      <c r="H55" s="99"/>
      <c r="I55" s="99"/>
      <c r="J55" s="99"/>
      <c r="K55" s="99"/>
      <c r="L55" s="99"/>
      <c r="M55" s="99"/>
      <c r="N55" s="99"/>
    </row>
    <row r="56" spans="1:15" x14ac:dyDescent="0.2">
      <c r="B56" s="99"/>
      <c r="C56" s="99"/>
      <c r="D56" s="99"/>
      <c r="E56" s="100" t="s">
        <v>65</v>
      </c>
      <c r="F56" s="99"/>
      <c r="G56" s="99"/>
      <c r="H56" s="99"/>
      <c r="I56" s="99"/>
      <c r="J56" s="99"/>
      <c r="K56" s="99"/>
      <c r="L56" s="99"/>
      <c r="M56" s="99"/>
      <c r="N56" s="99"/>
    </row>
    <row r="57" spans="1:15" x14ac:dyDescent="0.2">
      <c r="B57" s="99"/>
      <c r="C57" s="99"/>
      <c r="D57" s="99"/>
      <c r="E57" s="100" t="str">
        <f>IF(AND($E$41&lt;&gt;"Englisch",$E$43&lt;&gt;"Englisch"),"Englisch","")</f>
        <v/>
      </c>
      <c r="F57" s="99"/>
      <c r="G57" s="99"/>
      <c r="H57" s="99"/>
      <c r="I57" s="99"/>
      <c r="J57" s="99"/>
      <c r="K57" s="99"/>
      <c r="L57" s="99"/>
      <c r="M57" s="99"/>
      <c r="N57" s="99"/>
    </row>
    <row r="58" spans="1:15" x14ac:dyDescent="0.2">
      <c r="B58" s="99"/>
      <c r="C58" s="99"/>
      <c r="D58" s="99"/>
      <c r="E58" s="100" t="str">
        <f>IF(AND(OR($E$41="Englisch",$E$41="Deutsch"),OR($E$43="Englisch",$E$43="Deutsch")),"","Spanisch")</f>
        <v>Spanisch</v>
      </c>
      <c r="F58" s="99"/>
      <c r="G58" s="99"/>
      <c r="H58" s="99"/>
      <c r="I58" s="99"/>
      <c r="J58" s="99"/>
      <c r="K58" s="99"/>
      <c r="L58" s="99"/>
      <c r="M58" s="99"/>
      <c r="N58" s="99"/>
    </row>
    <row r="59" spans="1:15" x14ac:dyDescent="0.2">
      <c r="B59" s="99"/>
      <c r="C59" s="99"/>
      <c r="D59" s="99"/>
      <c r="E59" s="100" t="str">
        <f>IF(AND(OR($E$41="Englisch",$E$41="Deutsch"),OR($E$43="Englisch",$E$43="Deutsch")),"","Gesellschaftslehre")</f>
        <v>Gesellschaftslehre</v>
      </c>
      <c r="F59" s="99"/>
      <c r="G59" s="99"/>
      <c r="H59" s="99"/>
      <c r="I59" s="99"/>
      <c r="J59" s="99"/>
      <c r="K59" s="99"/>
      <c r="L59" s="99"/>
      <c r="M59" s="99"/>
      <c r="N59" s="99"/>
    </row>
    <row r="60" spans="1:15" x14ac:dyDescent="0.2">
      <c r="B60" s="99"/>
      <c r="C60" s="99"/>
      <c r="D60" s="99"/>
      <c r="E60" s="100" t="str">
        <f>IF(AND(OR($E$41="Englisch",$E$41="Deutsch"),OR($E$43="Englisch",$E$43="Deutsch")),"","Religion")</f>
        <v>Religion</v>
      </c>
      <c r="F60" s="99"/>
      <c r="G60" s="99"/>
      <c r="H60" s="99"/>
      <c r="I60" s="99"/>
      <c r="J60" s="99"/>
      <c r="K60" s="99"/>
      <c r="L60" s="99"/>
      <c r="M60" s="99"/>
      <c r="N60" s="99"/>
    </row>
    <row r="61" spans="1:15" x14ac:dyDescent="0.2">
      <c r="B61" s="99"/>
      <c r="C61" s="99"/>
      <c r="D61" s="99"/>
      <c r="E61" s="100" t="str">
        <f>IF(AND(OR($E$41="Englisch",$E$41="Deutsch"),OR($E$43="Englisch",$E$43="Deutsch")),"","VWL")</f>
        <v>VWL</v>
      </c>
      <c r="F61" s="99"/>
      <c r="G61" s="99"/>
      <c r="H61" s="99"/>
      <c r="I61" s="99"/>
      <c r="J61" s="99"/>
      <c r="K61" s="99"/>
      <c r="L61" s="99"/>
      <c r="M61" s="99"/>
      <c r="N61" s="99"/>
    </row>
    <row r="62" spans="1:15" x14ac:dyDescent="0.2">
      <c r="B62" s="99"/>
      <c r="C62" s="99"/>
      <c r="D62" s="99"/>
      <c r="E62" s="100" t="str">
        <f>IF(OR($E$41="Mathematik",$E$43="Mathematik"),"","Mathematik")</f>
        <v>Mathematik</v>
      </c>
      <c r="F62" s="99"/>
      <c r="G62" s="99"/>
      <c r="H62" s="99"/>
      <c r="I62" s="99"/>
      <c r="J62" s="99"/>
      <c r="K62" s="99"/>
      <c r="L62" s="99"/>
      <c r="M62" s="99"/>
      <c r="N62" s="99"/>
    </row>
    <row r="63" spans="1:15" x14ac:dyDescent="0.2">
      <c r="B63" s="99"/>
      <c r="C63" s="99"/>
      <c r="D63" s="99"/>
      <c r="E63" s="100" t="str">
        <f>IF(OR($E$41="Deutsch",$E$43="Deutsch"),"","Deutsch")</f>
        <v>Deutsch</v>
      </c>
      <c r="F63" s="99"/>
      <c r="G63" s="99"/>
      <c r="H63" s="99"/>
      <c r="I63" s="99"/>
      <c r="J63" s="99"/>
      <c r="K63" s="99"/>
      <c r="L63" s="99"/>
      <c r="M63" s="99"/>
      <c r="N63" s="99"/>
    </row>
    <row r="64" spans="1:15" x14ac:dyDescent="0.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x14ac:dyDescent="0.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2:14" x14ac:dyDescent="0.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2:14" x14ac:dyDescent="0.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2:14" x14ac:dyDescent="0.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</sheetData>
  <mergeCells count="45">
    <mergeCell ref="A9:D9"/>
    <mergeCell ref="A14:D14"/>
    <mergeCell ref="A20:E20"/>
    <mergeCell ref="A7:D7"/>
    <mergeCell ref="A42:D42"/>
    <mergeCell ref="D11:E11"/>
    <mergeCell ref="A12:D12"/>
    <mergeCell ref="F17:I17"/>
    <mergeCell ref="I36:K36"/>
    <mergeCell ref="H33:J33"/>
    <mergeCell ref="G35:J35"/>
    <mergeCell ref="A48:E48"/>
    <mergeCell ref="A43:D43"/>
    <mergeCell ref="A44:D44"/>
    <mergeCell ref="K42:M42"/>
    <mergeCell ref="A37:E37"/>
    <mergeCell ref="A38:D38"/>
    <mergeCell ref="A40:D40"/>
    <mergeCell ref="A41:D41"/>
    <mergeCell ref="G39:H39"/>
    <mergeCell ref="K9:L9"/>
    <mergeCell ref="L7:N7"/>
    <mergeCell ref="G7:I7"/>
    <mergeCell ref="F50:I50"/>
    <mergeCell ref="L13:M13"/>
    <mergeCell ref="L21:M21"/>
    <mergeCell ref="F49:I49"/>
    <mergeCell ref="I41:J41"/>
    <mergeCell ref="I42:J42"/>
    <mergeCell ref="I43:J43"/>
    <mergeCell ref="I44:J44"/>
    <mergeCell ref="N42:O43"/>
    <mergeCell ref="F20:H20"/>
    <mergeCell ref="K41:M41"/>
    <mergeCell ref="N50:O50"/>
    <mergeCell ref="J46:L46"/>
    <mergeCell ref="I1:O1"/>
    <mergeCell ref="E3:G3"/>
    <mergeCell ref="E5:G5"/>
    <mergeCell ref="N3:O3"/>
    <mergeCell ref="J3:L3"/>
    <mergeCell ref="J5:K5"/>
    <mergeCell ref="M5:O5"/>
    <mergeCell ref="H3:I3"/>
    <mergeCell ref="H5:I5"/>
  </mergeCells>
  <phoneticPr fontId="0" type="noConversion"/>
  <pageMargins left="0.39370078740157483" right="0.27559055118110237" top="0.70866141732283472" bottom="0.98425196850393704" header="0.51181102362204722" footer="0.51181102362204722"/>
  <pageSetup paperSize="9" scale="9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B32"/>
  <sheetViews>
    <sheetView workbookViewId="0">
      <selection activeCell="A12" sqref="A12"/>
    </sheetView>
  </sheetViews>
  <sheetFormatPr baseColWidth="10" defaultRowHeight="12.75" x14ac:dyDescent="0.2"/>
  <cols>
    <col min="2" max="2" width="13.7109375" bestFit="1" customWidth="1"/>
  </cols>
  <sheetData>
    <row r="1" spans="1:2" x14ac:dyDescent="0.2">
      <c r="A1">
        <v>0</v>
      </c>
      <c r="B1" s="6" t="s">
        <v>55</v>
      </c>
    </row>
    <row r="2" spans="1:2" x14ac:dyDescent="0.2">
      <c r="A2">
        <v>300</v>
      </c>
      <c r="B2" s="29">
        <v>4</v>
      </c>
    </row>
    <row r="3" spans="1:2" x14ac:dyDescent="0.2">
      <c r="A3">
        <v>301</v>
      </c>
      <c r="B3">
        <v>3.9</v>
      </c>
    </row>
    <row r="4" spans="1:2" x14ac:dyDescent="0.2">
      <c r="A4">
        <f>A3+18</f>
        <v>319</v>
      </c>
      <c r="B4" s="28">
        <v>3.8</v>
      </c>
    </row>
    <row r="5" spans="1:2" x14ac:dyDescent="0.2">
      <c r="A5">
        <f t="shared" ref="A5:A32" si="0">A4+18</f>
        <v>337</v>
      </c>
      <c r="B5">
        <v>3.7</v>
      </c>
    </row>
    <row r="6" spans="1:2" x14ac:dyDescent="0.2">
      <c r="A6">
        <f t="shared" si="0"/>
        <v>355</v>
      </c>
      <c r="B6" s="28">
        <v>3.6</v>
      </c>
    </row>
    <row r="7" spans="1:2" x14ac:dyDescent="0.2">
      <c r="A7">
        <f t="shared" si="0"/>
        <v>373</v>
      </c>
      <c r="B7">
        <v>3.5</v>
      </c>
    </row>
    <row r="8" spans="1:2" x14ac:dyDescent="0.2">
      <c r="A8">
        <f t="shared" si="0"/>
        <v>391</v>
      </c>
      <c r="B8" s="28">
        <v>3.4</v>
      </c>
    </row>
    <row r="9" spans="1:2" x14ac:dyDescent="0.2">
      <c r="A9">
        <f t="shared" si="0"/>
        <v>409</v>
      </c>
      <c r="B9">
        <v>3.3</v>
      </c>
    </row>
    <row r="10" spans="1:2" x14ac:dyDescent="0.2">
      <c r="A10">
        <f t="shared" si="0"/>
        <v>427</v>
      </c>
      <c r="B10" s="28">
        <v>3.2</v>
      </c>
    </row>
    <row r="11" spans="1:2" x14ac:dyDescent="0.2">
      <c r="A11">
        <f t="shared" si="0"/>
        <v>445</v>
      </c>
      <c r="B11">
        <v>3.1</v>
      </c>
    </row>
    <row r="12" spans="1:2" x14ac:dyDescent="0.2">
      <c r="A12">
        <f t="shared" si="0"/>
        <v>463</v>
      </c>
      <c r="B12" s="28">
        <v>3</v>
      </c>
    </row>
    <row r="13" spans="1:2" x14ac:dyDescent="0.2">
      <c r="A13">
        <f t="shared" si="0"/>
        <v>481</v>
      </c>
      <c r="B13">
        <v>2.9</v>
      </c>
    </row>
    <row r="14" spans="1:2" x14ac:dyDescent="0.2">
      <c r="A14">
        <f t="shared" si="0"/>
        <v>499</v>
      </c>
      <c r="B14" s="28">
        <v>2.8</v>
      </c>
    </row>
    <row r="15" spans="1:2" x14ac:dyDescent="0.2">
      <c r="A15">
        <f t="shared" si="0"/>
        <v>517</v>
      </c>
      <c r="B15">
        <v>2.7</v>
      </c>
    </row>
    <row r="16" spans="1:2" x14ac:dyDescent="0.2">
      <c r="A16">
        <f t="shared" si="0"/>
        <v>535</v>
      </c>
      <c r="B16" s="28">
        <v>2.6</v>
      </c>
    </row>
    <row r="17" spans="1:2" x14ac:dyDescent="0.2">
      <c r="A17">
        <f t="shared" si="0"/>
        <v>553</v>
      </c>
      <c r="B17">
        <v>2.5</v>
      </c>
    </row>
    <row r="18" spans="1:2" x14ac:dyDescent="0.2">
      <c r="A18">
        <f t="shared" si="0"/>
        <v>571</v>
      </c>
      <c r="B18" s="28">
        <v>2.4</v>
      </c>
    </row>
    <row r="19" spans="1:2" x14ac:dyDescent="0.2">
      <c r="A19">
        <f t="shared" si="0"/>
        <v>589</v>
      </c>
      <c r="B19">
        <v>2.2999999999999998</v>
      </c>
    </row>
    <row r="20" spans="1:2" x14ac:dyDescent="0.2">
      <c r="A20">
        <f t="shared" si="0"/>
        <v>607</v>
      </c>
      <c r="B20" s="28">
        <v>2.2000000000000002</v>
      </c>
    </row>
    <row r="21" spans="1:2" x14ac:dyDescent="0.2">
      <c r="A21">
        <f t="shared" si="0"/>
        <v>625</v>
      </c>
      <c r="B21">
        <v>2.1</v>
      </c>
    </row>
    <row r="22" spans="1:2" x14ac:dyDescent="0.2">
      <c r="A22">
        <f t="shared" si="0"/>
        <v>643</v>
      </c>
      <c r="B22" s="28">
        <v>2</v>
      </c>
    </row>
    <row r="23" spans="1:2" x14ac:dyDescent="0.2">
      <c r="A23">
        <f t="shared" si="0"/>
        <v>661</v>
      </c>
      <c r="B23">
        <v>1.9</v>
      </c>
    </row>
    <row r="24" spans="1:2" x14ac:dyDescent="0.2">
      <c r="A24">
        <f t="shared" si="0"/>
        <v>679</v>
      </c>
      <c r="B24" s="28">
        <v>1.8</v>
      </c>
    </row>
    <row r="25" spans="1:2" x14ac:dyDescent="0.2">
      <c r="A25">
        <f t="shared" si="0"/>
        <v>697</v>
      </c>
      <c r="B25">
        <v>1.7</v>
      </c>
    </row>
    <row r="26" spans="1:2" x14ac:dyDescent="0.2">
      <c r="A26">
        <f t="shared" si="0"/>
        <v>715</v>
      </c>
      <c r="B26" s="28">
        <v>1.6</v>
      </c>
    </row>
    <row r="27" spans="1:2" x14ac:dyDescent="0.2">
      <c r="A27">
        <f t="shared" si="0"/>
        <v>733</v>
      </c>
      <c r="B27">
        <v>1.5</v>
      </c>
    </row>
    <row r="28" spans="1:2" x14ac:dyDescent="0.2">
      <c r="A28">
        <f t="shared" si="0"/>
        <v>751</v>
      </c>
      <c r="B28" s="28">
        <v>1.4</v>
      </c>
    </row>
    <row r="29" spans="1:2" x14ac:dyDescent="0.2">
      <c r="A29">
        <f t="shared" si="0"/>
        <v>769</v>
      </c>
      <c r="B29">
        <v>1.3</v>
      </c>
    </row>
    <row r="30" spans="1:2" x14ac:dyDescent="0.2">
      <c r="A30">
        <f t="shared" si="0"/>
        <v>787</v>
      </c>
      <c r="B30" s="28">
        <v>1.2</v>
      </c>
    </row>
    <row r="31" spans="1:2" x14ac:dyDescent="0.2">
      <c r="A31">
        <f t="shared" si="0"/>
        <v>805</v>
      </c>
      <c r="B31">
        <v>1.1000000000000001</v>
      </c>
    </row>
    <row r="32" spans="1:2" x14ac:dyDescent="0.2">
      <c r="A32">
        <f t="shared" si="0"/>
        <v>823</v>
      </c>
      <c r="B32" s="28">
        <v>1</v>
      </c>
    </row>
  </sheetData>
  <phoneticPr fontId="17" type="noConversion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N5"/>
  <sheetViews>
    <sheetView workbookViewId="0">
      <selection activeCell="E23" sqref="E23:E39"/>
    </sheetView>
  </sheetViews>
  <sheetFormatPr baseColWidth="10" defaultRowHeight="12.75" x14ac:dyDescent="0.2"/>
  <sheetData>
    <row r="5" spans="14:14" x14ac:dyDescent="0.2">
      <c r="N5">
        <v>5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print="0" autoFill="0" autoLine="0" autoPict="0">
                <anchor moveWithCells="1">
                  <from>
                    <xdr:col>4</xdr:col>
                    <xdr:colOff>0</xdr:colOff>
                    <xdr:row>6</xdr:row>
                    <xdr:rowOff>171450</xdr:rowOff>
                  </from>
                  <to>
                    <xdr:col>4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Abi-Bogen_WiWi</vt:lpstr>
      <vt:lpstr>Durschnittsnoten</vt:lpstr>
      <vt:lpstr>Tabelle1</vt:lpstr>
      <vt:lpstr>'Abi-Bogen_WiWi'!Druckbereich</vt:lpstr>
      <vt:lpstr>GesamtpunkteBI</vt:lpstr>
      <vt:lpstr>GesamtpunkteGK</vt:lpstr>
      <vt:lpstr>GesamtsummeLK</vt:lpstr>
      <vt:lpstr>notenzuweisung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BS-Lünen-</dc:creator>
  <cp:lastModifiedBy>Roellecke, Martin (Roellecke.Martin.805)</cp:lastModifiedBy>
  <cp:lastPrinted>2014-04-10T07:54:30Z</cp:lastPrinted>
  <dcterms:created xsi:type="dcterms:W3CDTF">1998-11-29T15:45:08Z</dcterms:created>
  <dcterms:modified xsi:type="dcterms:W3CDTF">2022-04-05T08:35:54Z</dcterms:modified>
</cp:coreProperties>
</file>